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DOCUMENTOS PABLOP\ESTUDIOS PREVIOS\SUMINISTRO DE COMBUSTIBLE\SUM COMBUSTIBLE 2026\"/>
    </mc:Choice>
  </mc:AlternateContent>
  <bookViews>
    <workbookView xWindow="0" yWindow="0" windowWidth="23040" windowHeight="9972"/>
  </bookViews>
  <sheets>
    <sheet name="Análisis" sheetId="4" r:id="rId1"/>
    <sheet name="Información Proveedor AMP" sheetId="5" r:id="rId2"/>
  </sheets>
  <externalReferences>
    <externalReference r:id="rId3"/>
  </externalReferences>
  <definedNames>
    <definedName name="_xlnm._FilterDatabase" localSheetId="0" hidden="1">Análisis!#REF!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4" l="1"/>
  <c r="J6" i="4"/>
  <c r="I11" i="4"/>
  <c r="F23" i="4" l="1"/>
  <c r="J12" i="4"/>
  <c r="J7" i="4"/>
  <c r="G23" i="4" l="1"/>
  <c r="D4" i="4"/>
  <c r="D5" i="4"/>
  <c r="D6" i="4"/>
  <c r="D7" i="4"/>
  <c r="D8" i="4"/>
  <c r="D9" i="4"/>
  <c r="D10" i="4"/>
  <c r="D11" i="4"/>
  <c r="D12" i="4"/>
  <c r="D13" i="4"/>
  <c r="D14" i="4"/>
  <c r="D15" i="4"/>
  <c r="D16" i="4"/>
  <c r="D17" i="4"/>
  <c r="D3" i="4"/>
  <c r="D18" i="4" l="1"/>
  <c r="B18" i="4"/>
  <c r="F7" i="4" l="1"/>
  <c r="F8" i="4" l="1"/>
  <c r="F3" i="4"/>
  <c r="G3" i="4" s="1"/>
  <c r="F9" i="4"/>
  <c r="F12" i="4"/>
  <c r="F17" i="4"/>
  <c r="F14" i="4"/>
  <c r="F15" i="4"/>
  <c r="F10" i="4"/>
  <c r="F16" i="4"/>
  <c r="F5" i="4"/>
  <c r="F4" i="4"/>
  <c r="F24" i="4" l="1"/>
  <c r="G5" i="4"/>
  <c r="G16" i="4"/>
  <c r="G7" i="4"/>
  <c r="G8" i="4"/>
  <c r="G17" i="4"/>
  <c r="G15" i="4"/>
  <c r="G9" i="4"/>
  <c r="G10" i="4"/>
  <c r="G14" i="4"/>
  <c r="G12" i="4"/>
  <c r="G4" i="4"/>
  <c r="G24" i="4" s="1"/>
  <c r="G25" i="4" s="1"/>
  <c r="F6" i="4"/>
  <c r="G6" i="4" s="1"/>
  <c r="F11" i="4"/>
  <c r="G11" i="4" s="1"/>
  <c r="F13" i="4"/>
  <c r="G13" i="4" s="1"/>
  <c r="F26" i="4" l="1"/>
  <c r="F25" i="4"/>
  <c r="E18" i="4"/>
</calcChain>
</file>

<file path=xl/sharedStrings.xml><?xml version="1.0" encoding="utf-8"?>
<sst xmlns="http://schemas.openxmlformats.org/spreadsheetml/2006/main" count="94" uniqueCount="68">
  <si>
    <t>OKZ959</t>
  </si>
  <si>
    <t>OBI770</t>
  </si>
  <si>
    <t>OBG527</t>
  </si>
  <si>
    <t>OLO563</t>
  </si>
  <si>
    <t>OKZ914</t>
  </si>
  <si>
    <t>OBI772</t>
  </si>
  <si>
    <t>OBH309</t>
  </si>
  <si>
    <t>OLO562</t>
  </si>
  <si>
    <t>OLM971</t>
  </si>
  <si>
    <t>OBI771</t>
  </si>
  <si>
    <t>OBI720</t>
  </si>
  <si>
    <t>OLM972</t>
  </si>
  <si>
    <t>OBH314</t>
  </si>
  <si>
    <t>OBI768</t>
  </si>
  <si>
    <t>CORRIENTE</t>
  </si>
  <si>
    <t>A.C.P.M.</t>
  </si>
  <si>
    <t xml:space="preserve">PLAZO </t>
  </si>
  <si>
    <t>TOTAL</t>
  </si>
  <si>
    <t>Total proyectado</t>
  </si>
  <si>
    <t>DETERMINACIÓN PRECIO DEL GALÓN DE ACUERDO CON EL AMP</t>
  </si>
  <si>
    <t>PRECIO CATEGORÍA A - GASOLINA</t>
  </si>
  <si>
    <t>Valor Con Estampillas</t>
  </si>
  <si>
    <t>PRECIO CATEGORÍA A - DIESEL</t>
  </si>
  <si>
    <t xml:space="preserve">OBG442 </t>
  </si>
  <si>
    <t>https://creg.gov.co/publicaciones/15565/precios-de-combustibles-liquidos/</t>
  </si>
  <si>
    <t>Proyección 
Galones</t>
  </si>
  <si>
    <t>* El numero de galones puede variar de acuerdo con los precios establecidos en el Acuerdo Marco para el suministro de Combustible Nacional III - CEE-326-AMP-2022</t>
  </si>
  <si>
    <t>Valor PAA  Contratación 2026</t>
  </si>
  <si>
    <t>PROYECCIÓN PRESUPUESTO 2026</t>
  </si>
  <si>
    <t>TOPE COMBUSTIBLE MENSUAL PROMEDIO</t>
  </si>
  <si>
    <t>PLACA</t>
  </si>
  <si>
    <t>Tipo Combustible</t>
  </si>
  <si>
    <t>Valor Proyectado en Meses</t>
  </si>
  <si>
    <t>Precio del Combustible (Gasolina Corriente y Diésel -ACPM-)</t>
  </si>
  <si>
    <t>GRUPO EDS AUTOGAS SAS</t>
  </si>
  <si>
    <t>GLOBOLLANTAS SAS</t>
  </si>
  <si>
    <t>ORGANIZACIÓN TERPEL S.A</t>
  </si>
  <si>
    <t>DISTRACOM SA</t>
  </si>
  <si>
    <t>COESCO COLOMBIA SAS</t>
  </si>
  <si>
    <t>Margen Mayorista</t>
  </si>
  <si>
    <t>Margen Minorista</t>
  </si>
  <si>
    <t>Categoría</t>
  </si>
  <si>
    <t>Departamento</t>
  </si>
  <si>
    <t>Ciudad / Municipio</t>
  </si>
  <si>
    <t>Precio de Referencia MinEnergia
($/Gal) Gasolina Corriente - Diésel ACPM)</t>
  </si>
  <si>
    <t>Tipo</t>
  </si>
  <si>
    <t>Valor en pesos ($) del margen vigente MinEnergia</t>
  </si>
  <si>
    <t xml:space="preserve">Valor en pesos ($) del margen vigente MinEnergia </t>
  </si>
  <si>
    <t>Porcentaje total del descuento (%)</t>
  </si>
  <si>
    <t>Valor total del descuento en pesos</t>
  </si>
  <si>
    <t>A</t>
  </si>
  <si>
    <t>Cundinamarca</t>
  </si>
  <si>
    <t>Bogotá D.C</t>
  </si>
  <si>
    <t>Bogotá D.C.</t>
  </si>
  <si>
    <t>Capital</t>
  </si>
  <si>
    <t>INFORMACIÓN GENERAL</t>
  </si>
  <si>
    <t>Precio galón MinMinas (Febrero 2026)</t>
  </si>
  <si>
    <t>Mayor Valor Descuento AMP</t>
  </si>
  <si>
    <t>ACMP</t>
  </si>
  <si>
    <t>GASOLINA</t>
  </si>
  <si>
    <t>DISTRIBUCIÓN RUBRO PRESUPUESTAL</t>
  </si>
  <si>
    <t>CONCEPTO</t>
  </si>
  <si>
    <t>VALOR PAA</t>
  </si>
  <si>
    <t>VALOR PRESUPUESTO</t>
  </si>
  <si>
    <t>DIFERENCIA</t>
  </si>
  <si>
    <t>TOTAL PRESUPUESRTO</t>
  </si>
  <si>
    <t>Margen de Descuento Ofrecido Proveedores AMP</t>
  </si>
  <si>
    <t>Vr Unitario Febrero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</si>
</sst>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-* #,##0.00\ _€_-;\-* #,##0.00\ _€_-;_-* &quot;-&quot;??\ _€_-;_-@_-"/>
    <numFmt numFmtId="165" formatCode="_(&quot;$&quot;\ * #,##0_);_(&quot;$&quot;\ * \(#,##0\);_(&quot;$&quot;\ * &quot;-&quot;??_);_(@_)"/>
    <numFmt numFmtId="166" formatCode="_-&quot;$&quot;\ * #,##0_-;\-&quot;$&quot;\ * #,##0_-;_-&quot;$&quot;\ * &quot;-&quot;??_-;_-@_-"/>
    <numFmt numFmtId="167" formatCode="0_ ;\-0\ "/>
    <numFmt numFmtId="168" formatCode="[$$-240A]\ #,##0"/>
    <numFmt numFmtId="169" formatCode="[$$-240A]\ #,##0.00;\-[$$-240A]\ #,##0.00"/>
    <numFmt numFmtId="170" formatCode="_-* #,##0.0_-;\-* #,##0.0_-;_-* &quot;-&quot;??_-;_-@_-"/>
    <numFmt numFmtId="171" formatCode="0.0"/>
    <numFmt numFmtId="172" formatCode="#,##0.0"/>
    <numFmt numFmtId="173" formatCode="[$$-240A]\ #,##0.0"/>
    <numFmt numFmtId="174" formatCode="[$$-240A]\ #,##0;\-[$$-240A]\ #,##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0"/>
      <name val="Calibri Light"/>
      <family val="1"/>
      <scheme val="major"/>
    </font>
    <font>
      <sz val="10"/>
      <name val="Calibri Light"/>
      <family val="2"/>
      <scheme val="major"/>
    </font>
    <font>
      <b/>
      <sz val="10"/>
      <name val="Calibri Light"/>
      <family val="1"/>
      <scheme val="major"/>
    </font>
    <font>
      <u/>
      <sz val="11"/>
      <color theme="10"/>
      <name val="Calibri"/>
      <family val="2"/>
      <scheme val="minor"/>
    </font>
    <font>
      <b/>
      <sz val="11"/>
      <name val="Calibri Light"/>
      <family val="1"/>
      <scheme val="major"/>
    </font>
    <font>
      <sz val="11"/>
      <color theme="1"/>
      <name val="Arial Narrow"/>
      <family val="2"/>
    </font>
    <font>
      <b/>
      <sz val="9"/>
      <color theme="0"/>
      <name val="Arial Narrow"/>
      <family val="2"/>
    </font>
    <font>
      <b/>
      <sz val="8"/>
      <color theme="0"/>
      <name val="Arial Narrow"/>
      <family val="2"/>
    </font>
    <font>
      <b/>
      <sz val="11"/>
      <color theme="0"/>
      <name val="Arial Narrow"/>
      <family val="2"/>
    </font>
    <font>
      <sz val="8"/>
      <color theme="1"/>
      <name val="Arial Narrow"/>
      <family val="2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0" fontId="8" fillId="0" borderId="0" applyNumberFormat="0" applyFill="0" applyBorder="0" applyAlignment="0" applyProtection="0"/>
  </cellStyleXfs>
  <cellXfs count="126">
    <xf numFmtId="0" fontId="0" fillId="0" borderId="0" xfId="0"/>
    <xf numFmtId="0" fontId="3" fillId="3" borderId="0" xfId="0" applyFont="1" applyFill="1"/>
    <xf numFmtId="0" fontId="0" fillId="3" borderId="0" xfId="0" applyFill="1"/>
    <xf numFmtId="0" fontId="0" fillId="0" borderId="1" xfId="0" applyBorder="1" applyAlignment="1">
      <alignment wrapText="1"/>
    </xf>
    <xf numFmtId="0" fontId="2" fillId="4" borderId="1" xfId="0" applyFont="1" applyFill="1" applyBorder="1" applyAlignment="1">
      <alignment wrapText="1"/>
    </xf>
    <xf numFmtId="44" fontId="7" fillId="0" borderId="2" xfId="2" applyFont="1" applyFill="1" applyBorder="1" applyAlignment="1">
      <alignment horizontal="center" vertical="center" wrapText="1"/>
    </xf>
    <xf numFmtId="0" fontId="0" fillId="0" borderId="1" xfId="0" quotePrefix="1" applyBorder="1" applyAlignment="1">
      <alignment horizontal="left" wrapText="1"/>
    </xf>
    <xf numFmtId="0" fontId="3" fillId="3" borderId="0" xfId="0" applyFont="1" applyFill="1" applyAlignment="1">
      <alignment horizontal="center" vertical="center"/>
    </xf>
    <xf numFmtId="166" fontId="0" fillId="3" borderId="0" xfId="2" applyNumberFormat="1" applyFont="1" applyFill="1" applyBorder="1" applyAlignment="1">
      <alignment vertical="center"/>
    </xf>
    <xf numFmtId="44" fontId="0" fillId="3" borderId="0" xfId="2" applyFont="1" applyFill="1" applyBorder="1" applyAlignment="1">
      <alignment vertical="center"/>
    </xf>
    <xf numFmtId="166" fontId="2" fillId="3" borderId="0" xfId="0" applyNumberFormat="1" applyFont="1" applyFill="1" applyAlignment="1">
      <alignment vertical="center"/>
    </xf>
    <xf numFmtId="166" fontId="3" fillId="3" borderId="0" xfId="0" applyNumberFormat="1" applyFont="1" applyFill="1"/>
    <xf numFmtId="0" fontId="3" fillId="3" borderId="0" xfId="0" applyFont="1" applyFill="1" applyAlignment="1">
      <alignment wrapText="1"/>
    </xf>
    <xf numFmtId="0" fontId="8" fillId="3" borderId="0" xfId="5" applyFill="1"/>
    <xf numFmtId="0" fontId="3" fillId="0" borderId="0" xfId="0" applyFont="1"/>
    <xf numFmtId="166" fontId="0" fillId="0" borderId="0" xfId="0" applyNumberFormat="1"/>
    <xf numFmtId="166" fontId="3" fillId="0" borderId="0" xfId="2" applyNumberFormat="1" applyFont="1" applyFill="1"/>
    <xf numFmtId="9" fontId="0" fillId="0" borderId="0" xfId="3" applyFont="1" applyFill="1"/>
    <xf numFmtId="165" fontId="3" fillId="0" borderId="0" xfId="2" applyNumberFormat="1" applyFont="1" applyFill="1" applyBorder="1" applyAlignment="1">
      <alignment horizontal="center"/>
    </xf>
    <xf numFmtId="44" fontId="9" fillId="5" borderId="8" xfId="2" applyFont="1" applyFill="1" applyBorder="1" applyAlignment="1">
      <alignment horizontal="center" vertical="center" wrapText="1"/>
    </xf>
    <xf numFmtId="169" fontId="0" fillId="0" borderId="1" xfId="2" applyNumberFormat="1" applyFont="1" applyBorder="1" applyAlignment="1">
      <alignment vertical="center"/>
    </xf>
    <xf numFmtId="169" fontId="0" fillId="5" borderId="1" xfId="2" applyNumberFormat="1" applyFont="1" applyFill="1" applyBorder="1" applyAlignment="1">
      <alignment vertical="center"/>
    </xf>
    <xf numFmtId="169" fontId="2" fillId="4" borderId="1" xfId="0" applyNumberFormat="1" applyFont="1" applyFill="1" applyBorder="1" applyAlignment="1">
      <alignment vertical="center"/>
    </xf>
    <xf numFmtId="168" fontId="0" fillId="0" borderId="0" xfId="0" applyNumberFormat="1"/>
    <xf numFmtId="169" fontId="0" fillId="3" borderId="0" xfId="0" applyNumberFormat="1" applyFill="1"/>
    <xf numFmtId="168" fontId="0" fillId="0" borderId="0" xfId="0" applyNumberFormat="1" applyAlignment="1">
      <alignment horizontal="center" vertical="center"/>
    </xf>
    <xf numFmtId="0" fontId="6" fillId="0" borderId="10" xfId="4" applyFont="1" applyBorder="1" applyAlignment="1">
      <alignment horizontal="center" vertical="center" wrapText="1"/>
    </xf>
    <xf numFmtId="167" fontId="6" fillId="0" borderId="1" xfId="2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2" borderId="8" xfId="4" applyFont="1" applyFill="1" applyBorder="1" applyAlignment="1">
      <alignment horizontal="center" vertical="center" wrapText="1"/>
    </xf>
    <xf numFmtId="0" fontId="5" fillId="2" borderId="9" xfId="4" applyFont="1" applyFill="1" applyBorder="1" applyAlignment="1">
      <alignment horizontal="center" vertical="center" wrapText="1"/>
    </xf>
    <xf numFmtId="0" fontId="6" fillId="0" borderId="6" xfId="4" applyFont="1" applyBorder="1" applyAlignment="1">
      <alignment horizontal="center" vertical="center" wrapText="1"/>
    </xf>
    <xf numFmtId="167" fontId="6" fillId="0" borderId="2" xfId="2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6" fillId="0" borderId="7" xfId="4" applyFont="1" applyBorder="1" applyAlignment="1">
      <alignment horizontal="center" vertical="center" wrapText="1"/>
    </xf>
    <xf numFmtId="167" fontId="6" fillId="0" borderId="8" xfId="2" applyNumberFormat="1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5" fillId="6" borderId="7" xfId="4" applyFont="1" applyFill="1" applyBorder="1" applyAlignment="1">
      <alignment horizontal="center" vertical="center" wrapText="1"/>
    </xf>
    <xf numFmtId="0" fontId="5" fillId="6" borderId="8" xfId="4" applyFont="1" applyFill="1" applyBorder="1" applyAlignment="1">
      <alignment horizontal="center" vertical="center" wrapText="1"/>
    </xf>
    <xf numFmtId="3" fontId="0" fillId="0" borderId="0" xfId="0" applyNumberFormat="1"/>
    <xf numFmtId="170" fontId="0" fillId="0" borderId="0" xfId="1" applyNumberFormat="1" applyFont="1"/>
    <xf numFmtId="171" fontId="0" fillId="0" borderId="1" xfId="0" applyNumberFormat="1" applyBorder="1" applyAlignment="1">
      <alignment horizontal="center" vertical="center"/>
    </xf>
    <xf numFmtId="171" fontId="0" fillId="0" borderId="8" xfId="0" applyNumberFormat="1" applyBorder="1" applyAlignment="1">
      <alignment horizontal="center" vertical="center"/>
    </xf>
    <xf numFmtId="172" fontId="0" fillId="0" borderId="1" xfId="0" applyNumberFormat="1" applyBorder="1" applyAlignment="1">
      <alignment horizontal="center" vertical="center"/>
    </xf>
    <xf numFmtId="172" fontId="0" fillId="0" borderId="8" xfId="0" applyNumberFormat="1" applyBorder="1" applyAlignment="1">
      <alignment horizontal="center" vertical="center"/>
    </xf>
    <xf numFmtId="173" fontId="0" fillId="0" borderId="0" xfId="0" applyNumberFormat="1" applyAlignment="1">
      <alignment horizontal="center" vertical="center"/>
    </xf>
    <xf numFmtId="171" fontId="0" fillId="0" borderId="2" xfId="0" applyNumberFormat="1" applyBorder="1" applyAlignment="1">
      <alignment horizontal="center" vertical="center"/>
    </xf>
    <xf numFmtId="172" fontId="0" fillId="0" borderId="2" xfId="0" applyNumberFormat="1" applyBorder="1" applyAlignment="1">
      <alignment horizontal="center" vertical="center"/>
    </xf>
    <xf numFmtId="172" fontId="3" fillId="0" borderId="2" xfId="0" applyNumberFormat="1" applyFont="1" applyBorder="1" applyAlignment="1">
      <alignment horizontal="center" vertical="center"/>
    </xf>
    <xf numFmtId="174" fontId="0" fillId="0" borderId="2" xfId="1" applyNumberFormat="1" applyFont="1" applyFill="1" applyBorder="1" applyAlignment="1">
      <alignment horizontal="center" vertical="center"/>
    </xf>
    <xf numFmtId="174" fontId="0" fillId="0" borderId="3" xfId="2" applyNumberFormat="1" applyFont="1" applyFill="1" applyBorder="1" applyAlignment="1">
      <alignment horizontal="right" vertical="center"/>
    </xf>
    <xf numFmtId="174" fontId="0" fillId="0" borderId="1" xfId="1" applyNumberFormat="1" applyFont="1" applyFill="1" applyBorder="1" applyAlignment="1">
      <alignment horizontal="center" vertical="center"/>
    </xf>
    <xf numFmtId="174" fontId="0" fillId="0" borderId="11" xfId="2" applyNumberFormat="1" applyFont="1" applyFill="1" applyBorder="1" applyAlignment="1">
      <alignment horizontal="right" vertical="center"/>
    </xf>
    <xf numFmtId="174" fontId="0" fillId="0" borderId="8" xfId="1" applyNumberFormat="1" applyFont="1" applyFill="1" applyBorder="1" applyAlignment="1">
      <alignment horizontal="center" vertical="center"/>
    </xf>
    <xf numFmtId="174" fontId="0" fillId="0" borderId="9" xfId="2" applyNumberFormat="1" applyFont="1" applyFill="1" applyBorder="1" applyAlignment="1">
      <alignment horizontal="right" vertical="center"/>
    </xf>
    <xf numFmtId="0" fontId="10" fillId="0" borderId="0" xfId="0" applyFont="1"/>
    <xf numFmtId="0" fontId="12" fillId="7" borderId="1" xfId="0" applyFont="1" applyFill="1" applyBorder="1" applyAlignment="1">
      <alignment horizontal="center" vertical="center" wrapText="1"/>
    </xf>
    <xf numFmtId="0" fontId="14" fillId="9" borderId="7" xfId="4" applyFont="1" applyFill="1" applyBorder="1" applyAlignment="1">
      <alignment horizontal="center" vertical="center" wrapText="1"/>
    </xf>
    <xf numFmtId="0" fontId="14" fillId="9" borderId="8" xfId="4" applyFont="1" applyFill="1" applyBorder="1" applyAlignment="1">
      <alignment horizontal="center" vertical="center" wrapText="1"/>
    </xf>
    <xf numFmtId="44" fontId="14" fillId="9" borderId="8" xfId="2" applyFont="1" applyFill="1" applyBorder="1" applyAlignment="1">
      <alignment horizontal="center" vertical="center" wrapText="1"/>
    </xf>
    <xf numFmtId="44" fontId="14" fillId="5" borderId="8" xfId="2" applyFont="1" applyFill="1" applyBorder="1" applyAlignment="1">
      <alignment horizontal="center" vertical="center" wrapText="1"/>
    </xf>
    <xf numFmtId="10" fontId="14" fillId="9" borderId="8" xfId="3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quotePrefix="1" applyBorder="1" applyAlignment="1">
      <alignment horizontal="left" vertical="center" wrapText="1"/>
    </xf>
    <xf numFmtId="0" fontId="2" fillId="4" borderId="1" xfId="0" applyFont="1" applyFill="1" applyBorder="1" applyAlignment="1">
      <alignment vertical="center" wrapText="1"/>
    </xf>
    <xf numFmtId="164" fontId="10" fillId="0" borderId="0" xfId="0" applyNumberFormat="1" applyFont="1"/>
    <xf numFmtId="0" fontId="3" fillId="2" borderId="19" xfId="0" applyFont="1" applyFill="1" applyBorder="1"/>
    <xf numFmtId="168" fontId="0" fillId="3" borderId="17" xfId="0" applyNumberFormat="1" applyFill="1" applyBorder="1" applyAlignment="1">
      <alignment horizontal="center" vertical="center"/>
    </xf>
    <xf numFmtId="168" fontId="0" fillId="3" borderId="23" xfId="0" applyNumberFormat="1" applyFill="1" applyBorder="1" applyAlignment="1">
      <alignment horizontal="center" vertical="center"/>
    </xf>
    <xf numFmtId="168" fontId="0" fillId="3" borderId="18" xfId="0" applyNumberFormat="1" applyFill="1" applyBorder="1" applyAlignment="1">
      <alignment horizontal="center" vertical="center"/>
    </xf>
    <xf numFmtId="174" fontId="0" fillId="3" borderId="24" xfId="0" applyNumberFormat="1" applyFill="1" applyBorder="1" applyAlignment="1">
      <alignment horizontal="center" vertical="center"/>
    </xf>
    <xf numFmtId="168" fontId="2" fillId="2" borderId="20" xfId="0" applyNumberFormat="1" applyFont="1" applyFill="1" applyBorder="1" applyAlignment="1">
      <alignment horizontal="center" vertical="center"/>
    </xf>
    <xf numFmtId="168" fontId="2" fillId="2" borderId="21" xfId="0" applyNumberFormat="1" applyFont="1" applyFill="1" applyBorder="1" applyAlignment="1">
      <alignment horizontal="center" vertical="center"/>
    </xf>
    <xf numFmtId="0" fontId="16" fillId="5" borderId="4" xfId="0" applyFont="1" applyFill="1" applyBorder="1" applyAlignment="1">
      <alignment horizontal="center" vertical="center" wrapText="1"/>
    </xf>
    <xf numFmtId="0" fontId="15" fillId="14" borderId="7" xfId="0" applyFont="1" applyFill="1" applyBorder="1" applyAlignment="1">
      <alignment horizontal="center" vertical="center"/>
    </xf>
    <xf numFmtId="0" fontId="15" fillId="14" borderId="8" xfId="0" applyFont="1" applyFill="1" applyBorder="1" applyAlignment="1">
      <alignment horizontal="center" vertical="center"/>
    </xf>
    <xf numFmtId="168" fontId="15" fillId="14" borderId="9" xfId="0" applyNumberFormat="1" applyFont="1" applyFill="1" applyBorder="1" applyAlignment="1">
      <alignment horizontal="center" vertical="center"/>
    </xf>
    <xf numFmtId="10" fontId="14" fillId="9" borderId="7" xfId="3" applyNumberFormat="1" applyFont="1" applyFill="1" applyBorder="1" applyAlignment="1">
      <alignment horizontal="center" vertical="center" wrapText="1"/>
    </xf>
    <xf numFmtId="44" fontId="14" fillId="5" borderId="9" xfId="2" applyFont="1" applyFill="1" applyBorder="1" applyAlignment="1">
      <alignment horizontal="center" vertical="center" wrapText="1"/>
    </xf>
    <xf numFmtId="174" fontId="16" fillId="5" borderId="4" xfId="0" applyNumberFormat="1" applyFont="1" applyFill="1" applyBorder="1" applyAlignment="1">
      <alignment horizontal="center" vertical="center"/>
    </xf>
    <xf numFmtId="0" fontId="16" fillId="5" borderId="5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3" fillId="16" borderId="15" xfId="4" applyFont="1" applyFill="1" applyBorder="1" applyAlignment="1">
      <alignment horizontal="center" vertical="center" wrapText="1"/>
    </xf>
    <xf numFmtId="0" fontId="13" fillId="16" borderId="16" xfId="4" applyFont="1" applyFill="1" applyBorder="1" applyAlignment="1">
      <alignment horizontal="center" vertical="center" wrapText="1"/>
    </xf>
    <xf numFmtId="0" fontId="13" fillId="16" borderId="25" xfId="4" applyFont="1" applyFill="1" applyBorder="1" applyAlignment="1">
      <alignment horizontal="center" vertical="center" wrapText="1"/>
    </xf>
    <xf numFmtId="0" fontId="13" fillId="16" borderId="26" xfId="4" applyFont="1" applyFill="1" applyBorder="1" applyAlignment="1">
      <alignment horizontal="center" vertical="center" wrapText="1"/>
    </xf>
    <xf numFmtId="0" fontId="12" fillId="13" borderId="10" xfId="0" applyFont="1" applyFill="1" applyBorder="1" applyAlignment="1">
      <alignment horizontal="center" vertical="center" wrapText="1"/>
    </xf>
    <xf numFmtId="0" fontId="12" fillId="13" borderId="11" xfId="0" applyFont="1" applyFill="1" applyBorder="1" applyAlignment="1">
      <alignment horizontal="center" vertical="center" wrapText="1"/>
    </xf>
    <xf numFmtId="0" fontId="16" fillId="5" borderId="4" xfId="0" applyFont="1" applyFill="1" applyBorder="1" applyAlignment="1">
      <alignment horizontal="center" vertical="center"/>
    </xf>
    <xf numFmtId="0" fontId="15" fillId="8" borderId="6" xfId="0" applyFont="1" applyFill="1" applyBorder="1" applyAlignment="1">
      <alignment horizontal="center" vertical="center"/>
    </xf>
    <xf numFmtId="0" fontId="15" fillId="8" borderId="2" xfId="0" applyFont="1" applyFill="1" applyBorder="1" applyAlignment="1">
      <alignment horizontal="center" vertical="center"/>
    </xf>
    <xf numFmtId="0" fontId="15" fillId="8" borderId="3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0" fillId="3" borderId="0" xfId="0" applyFill="1" applyAlignment="1">
      <alignment horizontal="center" vertical="center" wrapText="1"/>
    </xf>
    <xf numFmtId="0" fontId="7" fillId="0" borderId="6" xfId="4" applyFont="1" applyBorder="1" applyAlignment="1">
      <alignment horizontal="center" vertical="center" wrapText="1"/>
    </xf>
    <xf numFmtId="0" fontId="7" fillId="0" borderId="7" xfId="4" applyFont="1" applyBorder="1" applyAlignment="1">
      <alignment horizontal="center" vertical="center" wrapText="1"/>
    </xf>
    <xf numFmtId="172" fontId="3" fillId="0" borderId="12" xfId="0" applyNumberFormat="1" applyFont="1" applyBorder="1" applyAlignment="1">
      <alignment horizontal="center" vertical="center"/>
    </xf>
    <xf numFmtId="172" fontId="3" fillId="0" borderId="13" xfId="0" applyNumberFormat="1" applyFont="1" applyBorder="1" applyAlignment="1">
      <alignment horizontal="center" vertical="center"/>
    </xf>
    <xf numFmtId="168" fontId="3" fillId="5" borderId="8" xfId="0" applyNumberFormat="1" applyFont="1" applyFill="1" applyBorder="1" applyAlignment="1">
      <alignment horizontal="right" vertical="center"/>
    </xf>
    <xf numFmtId="168" fontId="3" fillId="5" borderId="9" xfId="0" applyNumberFormat="1" applyFont="1" applyFill="1" applyBorder="1" applyAlignment="1">
      <alignment horizontal="right" vertical="center"/>
    </xf>
    <xf numFmtId="168" fontId="3" fillId="0" borderId="2" xfId="2" applyNumberFormat="1" applyFont="1" applyBorder="1" applyAlignment="1">
      <alignment horizontal="right" vertical="center"/>
    </xf>
    <xf numFmtId="168" fontId="3" fillId="0" borderId="3" xfId="2" applyNumberFormat="1" applyFont="1" applyBorder="1" applyAlignment="1">
      <alignment horizontal="right" vertical="center"/>
    </xf>
    <xf numFmtId="0" fontId="12" fillId="13" borderId="1" xfId="0" applyFont="1" applyFill="1" applyBorder="1" applyAlignment="1">
      <alignment horizontal="center" vertical="center" wrapText="1"/>
    </xf>
    <xf numFmtId="0" fontId="13" fillId="11" borderId="2" xfId="4" applyFont="1" applyFill="1" applyBorder="1" applyAlignment="1">
      <alignment horizontal="center" vertical="center" wrapText="1"/>
    </xf>
    <xf numFmtId="0" fontId="13" fillId="11" borderId="1" xfId="4" applyFont="1" applyFill="1" applyBorder="1" applyAlignment="1">
      <alignment horizontal="center" vertical="center" wrapText="1"/>
    </xf>
    <xf numFmtId="0" fontId="13" fillId="10" borderId="2" xfId="4" applyFont="1" applyFill="1" applyBorder="1" applyAlignment="1">
      <alignment horizontal="center" vertical="center" wrapText="1"/>
    </xf>
    <xf numFmtId="0" fontId="13" fillId="10" borderId="1" xfId="4" applyFont="1" applyFill="1" applyBorder="1" applyAlignment="1">
      <alignment horizontal="center" vertical="center" wrapText="1"/>
    </xf>
    <xf numFmtId="0" fontId="13" fillId="16" borderId="2" xfId="4" applyFont="1" applyFill="1" applyBorder="1" applyAlignment="1">
      <alignment horizontal="center" vertical="center"/>
    </xf>
    <xf numFmtId="0" fontId="13" fillId="16" borderId="1" xfId="4" applyFont="1" applyFill="1" applyBorder="1" applyAlignment="1">
      <alignment horizontal="center" vertical="center"/>
    </xf>
    <xf numFmtId="0" fontId="13" fillId="15" borderId="2" xfId="4" applyFont="1" applyFill="1" applyBorder="1" applyAlignment="1">
      <alignment horizontal="center" vertical="center"/>
    </xf>
    <xf numFmtId="0" fontId="13" fillId="15" borderId="1" xfId="4" applyFont="1" applyFill="1" applyBorder="1" applyAlignment="1">
      <alignment horizontal="center" vertical="center"/>
    </xf>
    <xf numFmtId="0" fontId="12" fillId="7" borderId="2" xfId="0" applyFont="1" applyFill="1" applyBorder="1" applyAlignment="1">
      <alignment horizontal="center" vertical="center" wrapText="1"/>
    </xf>
    <xf numFmtId="0" fontId="13" fillId="12" borderId="2" xfId="4" applyFont="1" applyFill="1" applyBorder="1" applyAlignment="1">
      <alignment horizontal="center" vertical="center" wrapText="1"/>
    </xf>
    <xf numFmtId="0" fontId="13" fillId="12" borderId="1" xfId="4" applyFont="1" applyFill="1" applyBorder="1" applyAlignment="1">
      <alignment horizontal="center" vertical="center" wrapText="1"/>
    </xf>
    <xf numFmtId="0" fontId="11" fillId="7" borderId="6" xfId="4" applyFont="1" applyFill="1" applyBorder="1" applyAlignment="1">
      <alignment horizontal="center" vertical="center"/>
    </xf>
    <xf numFmtId="0" fontId="11" fillId="7" borderId="2" xfId="4" applyFont="1" applyFill="1" applyBorder="1" applyAlignment="1">
      <alignment horizontal="center" vertical="center"/>
    </xf>
    <xf numFmtId="0" fontId="11" fillId="7" borderId="10" xfId="4" applyFont="1" applyFill="1" applyBorder="1" applyAlignment="1">
      <alignment horizontal="center" vertical="center"/>
    </xf>
    <xf numFmtId="0" fontId="11" fillId="7" borderId="1" xfId="4" applyFont="1" applyFill="1" applyBorder="1" applyAlignment="1">
      <alignment horizontal="center" vertical="center"/>
    </xf>
    <xf numFmtId="0" fontId="12" fillId="7" borderId="10" xfId="0" applyFont="1" applyFill="1" applyBorder="1" applyAlignment="1">
      <alignment horizontal="center" vertical="center" wrapText="1"/>
    </xf>
    <xf numFmtId="0" fontId="12" fillId="7" borderId="1" xfId="0" applyFont="1" applyFill="1" applyBorder="1" applyAlignment="1">
      <alignment horizontal="center" vertical="center" wrapText="1"/>
    </xf>
    <xf numFmtId="10" fontId="15" fillId="17" borderId="22" xfId="0" applyNumberFormat="1" applyFont="1" applyFill="1" applyBorder="1" applyAlignment="1">
      <alignment vertical="center" wrapText="1"/>
    </xf>
    <xf numFmtId="0" fontId="15" fillId="17" borderId="14" xfId="0" applyFont="1" applyFill="1" applyBorder="1" applyAlignment="1">
      <alignment vertical="center" wrapText="1"/>
    </xf>
    <xf numFmtId="165" fontId="0" fillId="0" borderId="0" xfId="0" applyNumberFormat="1"/>
  </cellXfs>
  <cellStyles count="6">
    <cellStyle name="Hipervínculo" xfId="5" builtinId="8"/>
    <cellStyle name="Millares" xfId="1" builtinId="3"/>
    <cellStyle name="Moneda" xfId="2" builtinId="4"/>
    <cellStyle name="Normal" xfId="0" builtinId="0"/>
    <cellStyle name="Normal 2" xfId="4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15</xdr:row>
      <xdr:rowOff>0</xdr:rowOff>
    </xdr:from>
    <xdr:to>
      <xdr:col>11</xdr:col>
      <xdr:colOff>304800</xdr:colOff>
      <xdr:row>16</xdr:row>
      <xdr:rowOff>45720</xdr:rowOff>
    </xdr:to>
    <xdr:sp macro="" textlink="">
      <xdr:nvSpPr>
        <xdr:cNvPr id="1025" name="AutoShape 1">
          <a:extLst>
            <a:ext uri="{FF2B5EF4-FFF2-40B4-BE49-F238E27FC236}">
              <a16:creationId xmlns:a16="http://schemas.microsoft.com/office/drawing/2014/main" xmlns="" id="{00000000-0008-0000-0000-000001040000}"/>
            </a:ext>
          </a:extLst>
        </xdr:cNvPr>
        <xdr:cNvSpPr>
          <a:spLocks noChangeAspect="1" noChangeArrowheads="1"/>
        </xdr:cNvSpPr>
      </xdr:nvSpPr>
      <xdr:spPr bwMode="auto">
        <a:xfrm>
          <a:off x="13096875" y="317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0</xdr:row>
      <xdr:rowOff>68580</xdr:rowOff>
    </xdr:from>
    <xdr:to>
      <xdr:col>17</xdr:col>
      <xdr:colOff>480514</xdr:colOff>
      <xdr:row>15</xdr:row>
      <xdr:rowOff>30839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447520" y="68580"/>
          <a:ext cx="5235394" cy="414563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tcubillos\Downloads\catalogo_am_combustible_nacional_iii_07-02-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reg.gov.co/publicaciones/15565/precios-de-combustibles-liquidos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T38"/>
  <sheetViews>
    <sheetView showGridLines="0" tabSelected="1" zoomScaleNormal="100" zoomScaleSheetLayoutView="100" workbookViewId="0">
      <selection activeCell="F28" sqref="F28:J29"/>
    </sheetView>
  </sheetViews>
  <sheetFormatPr baseColWidth="10" defaultRowHeight="14.4" x14ac:dyDescent="0.3"/>
  <cols>
    <col min="1" max="1" width="17.6640625" customWidth="1"/>
    <col min="2" max="2" width="20" customWidth="1"/>
    <col min="3" max="3" width="18.6640625" customWidth="1"/>
    <col min="4" max="4" width="15.44140625" customWidth="1"/>
    <col min="5" max="5" width="17.109375" customWidth="1"/>
    <col min="6" max="6" width="13.88671875" customWidth="1"/>
    <col min="7" max="7" width="15.44140625" customWidth="1"/>
    <col min="8" max="8" width="1.6640625" customWidth="1"/>
    <col min="9" max="9" width="51.6640625" customWidth="1"/>
    <col min="10" max="10" width="18.6640625" customWidth="1"/>
    <col min="11" max="11" width="1.6640625" customWidth="1"/>
    <col min="19" max="19" width="15.88671875" customWidth="1"/>
    <col min="20" max="20" width="14.5546875" customWidth="1"/>
  </cols>
  <sheetData>
    <row r="1" spans="1:20" ht="30" customHeight="1" thickBot="1" x14ac:dyDescent="0.35">
      <c r="A1" s="93" t="s">
        <v>28</v>
      </c>
      <c r="B1" s="94"/>
      <c r="C1" s="94"/>
      <c r="D1" s="94"/>
      <c r="E1" s="94"/>
      <c r="F1" s="94"/>
      <c r="G1" s="95"/>
      <c r="H1" s="2"/>
      <c r="I1" s="2"/>
      <c r="J1" s="2"/>
      <c r="K1" s="2"/>
      <c r="S1" s="89" t="s">
        <v>57</v>
      </c>
      <c r="T1" s="80"/>
    </row>
    <row r="2" spans="1:20" ht="42" thickBot="1" x14ac:dyDescent="0.35">
      <c r="A2" s="37" t="s">
        <v>30</v>
      </c>
      <c r="B2" s="38" t="s">
        <v>29</v>
      </c>
      <c r="C2" s="38" t="s">
        <v>16</v>
      </c>
      <c r="D2" s="29" t="s">
        <v>25</v>
      </c>
      <c r="E2" s="29" t="s">
        <v>31</v>
      </c>
      <c r="F2" s="29" t="s">
        <v>67</v>
      </c>
      <c r="G2" s="30" t="s">
        <v>32</v>
      </c>
      <c r="H2" s="2"/>
      <c r="I2" s="81" t="s">
        <v>19</v>
      </c>
      <c r="J2" s="82"/>
      <c r="K2" s="7"/>
      <c r="S2" s="83" t="s">
        <v>37</v>
      </c>
      <c r="T2" s="84"/>
    </row>
    <row r="3" spans="1:20" ht="19.95" customHeight="1" x14ac:dyDescent="0.3">
      <c r="A3" s="31" t="s">
        <v>23</v>
      </c>
      <c r="B3" s="46">
        <v>100</v>
      </c>
      <c r="C3" s="32">
        <v>6</v>
      </c>
      <c r="D3" s="47">
        <f t="shared" ref="D3:D17" si="0">+C3*B3</f>
        <v>600</v>
      </c>
      <c r="E3" s="33" t="s">
        <v>15</v>
      </c>
      <c r="F3" s="49">
        <f>+$J$12</f>
        <v>10971.008428423236</v>
      </c>
      <c r="G3" s="50">
        <f>+D3*F3</f>
        <v>6582605.0570539413</v>
      </c>
      <c r="H3" s="2"/>
      <c r="I3" s="2"/>
      <c r="J3" s="2"/>
      <c r="K3" s="2"/>
      <c r="S3" s="85"/>
      <c r="T3" s="86"/>
    </row>
    <row r="4" spans="1:20" ht="19.95" customHeight="1" x14ac:dyDescent="0.3">
      <c r="A4" s="26" t="s">
        <v>2</v>
      </c>
      <c r="B4" s="41">
        <v>35</v>
      </c>
      <c r="C4" s="27">
        <v>6</v>
      </c>
      <c r="D4" s="43">
        <f t="shared" si="0"/>
        <v>210</v>
      </c>
      <c r="E4" s="28" t="s">
        <v>14</v>
      </c>
      <c r="F4" s="51">
        <f>+$J$7</f>
        <v>15862.087266597511</v>
      </c>
      <c r="G4" s="52">
        <f t="shared" ref="G4:G17" si="1">+D4*F4</f>
        <v>3331038.3259854773</v>
      </c>
      <c r="H4" s="2"/>
      <c r="I4" s="1" t="s">
        <v>20</v>
      </c>
      <c r="J4" s="24"/>
      <c r="K4" s="2"/>
      <c r="S4" s="87" t="s">
        <v>48</v>
      </c>
      <c r="T4" s="88" t="s">
        <v>49</v>
      </c>
    </row>
    <row r="5" spans="1:20" ht="19.95" customHeight="1" x14ac:dyDescent="0.3">
      <c r="A5" s="26" t="s">
        <v>6</v>
      </c>
      <c r="B5" s="41">
        <v>40</v>
      </c>
      <c r="C5" s="27">
        <v>6</v>
      </c>
      <c r="D5" s="43">
        <f t="shared" si="0"/>
        <v>240</v>
      </c>
      <c r="E5" s="28" t="s">
        <v>14</v>
      </c>
      <c r="F5" s="51">
        <f>+$J$7</f>
        <v>15862.087266597511</v>
      </c>
      <c r="G5" s="52">
        <f t="shared" si="1"/>
        <v>3806900.9439834026</v>
      </c>
      <c r="H5" s="2"/>
      <c r="I5" s="62" t="s">
        <v>56</v>
      </c>
      <c r="J5" s="20">
        <v>15991</v>
      </c>
      <c r="K5" s="8"/>
      <c r="S5" s="87"/>
      <c r="T5" s="88"/>
    </row>
    <row r="6" spans="1:20" ht="19.95" customHeight="1" thickBot="1" x14ac:dyDescent="0.35">
      <c r="A6" s="26" t="s">
        <v>12</v>
      </c>
      <c r="B6" s="41">
        <v>50</v>
      </c>
      <c r="C6" s="27">
        <v>6</v>
      </c>
      <c r="D6" s="43">
        <f t="shared" si="0"/>
        <v>300</v>
      </c>
      <c r="E6" s="28" t="s">
        <v>14</v>
      </c>
      <c r="F6" s="51">
        <f>+$J$7</f>
        <v>15862.087266597511</v>
      </c>
      <c r="G6" s="52">
        <f t="shared" si="1"/>
        <v>4758626.1799792536</v>
      </c>
      <c r="H6" s="2"/>
      <c r="I6" s="63" t="s">
        <v>66</v>
      </c>
      <c r="J6" s="21">
        <f>+T6</f>
        <v>699.94787499999995</v>
      </c>
      <c r="K6" s="9"/>
      <c r="S6" s="77">
        <v>0.42266873286554507</v>
      </c>
      <c r="T6" s="78">
        <v>699.94787499999995</v>
      </c>
    </row>
    <row r="7" spans="1:20" ht="19.95" customHeight="1" x14ac:dyDescent="0.3">
      <c r="A7" s="26" t="s">
        <v>10</v>
      </c>
      <c r="B7" s="41">
        <v>110</v>
      </c>
      <c r="C7" s="27">
        <v>6</v>
      </c>
      <c r="D7" s="43">
        <f t="shared" si="0"/>
        <v>660</v>
      </c>
      <c r="E7" s="28" t="s">
        <v>15</v>
      </c>
      <c r="F7" s="51">
        <f>+$J$12</f>
        <v>10971.008428423236</v>
      </c>
      <c r="G7" s="52">
        <f t="shared" si="1"/>
        <v>7240865.5627593361</v>
      </c>
      <c r="H7" s="2"/>
      <c r="I7" s="64" t="s">
        <v>21</v>
      </c>
      <c r="J7" s="22">
        <f>(J5-J6)/(1-3.6%)</f>
        <v>15862.087266597511</v>
      </c>
      <c r="K7" s="10"/>
    </row>
    <row r="8" spans="1:20" ht="19.95" customHeight="1" x14ac:dyDescent="0.3">
      <c r="A8" s="26" t="s">
        <v>13</v>
      </c>
      <c r="B8" s="41">
        <v>47.2</v>
      </c>
      <c r="C8" s="27">
        <v>6</v>
      </c>
      <c r="D8" s="43">
        <f t="shared" si="0"/>
        <v>283.20000000000005</v>
      </c>
      <c r="E8" s="28" t="s">
        <v>14</v>
      </c>
      <c r="F8" s="51">
        <f>+$J$7</f>
        <v>15862.087266597511</v>
      </c>
      <c r="G8" s="52">
        <f t="shared" si="1"/>
        <v>4492143.1139004156</v>
      </c>
      <c r="H8" s="2"/>
      <c r="I8" s="12"/>
      <c r="J8" s="11"/>
      <c r="K8" s="11"/>
    </row>
    <row r="9" spans="1:20" ht="19.95" customHeight="1" x14ac:dyDescent="0.3">
      <c r="A9" s="26" t="s">
        <v>1</v>
      </c>
      <c r="B9" s="41">
        <v>110</v>
      </c>
      <c r="C9" s="27">
        <v>6</v>
      </c>
      <c r="D9" s="43">
        <f t="shared" si="0"/>
        <v>660</v>
      </c>
      <c r="E9" s="28" t="s">
        <v>15</v>
      </c>
      <c r="F9" s="51">
        <f>+$J$12</f>
        <v>10971.008428423236</v>
      </c>
      <c r="G9" s="52">
        <f t="shared" si="1"/>
        <v>7240865.5627593361</v>
      </c>
      <c r="H9" s="2"/>
      <c r="I9" s="1" t="s">
        <v>22</v>
      </c>
      <c r="J9" s="2"/>
      <c r="K9" s="2"/>
    </row>
    <row r="10" spans="1:20" ht="19.95" customHeight="1" x14ac:dyDescent="0.3">
      <c r="A10" s="26" t="s">
        <v>9</v>
      </c>
      <c r="B10" s="41">
        <v>110</v>
      </c>
      <c r="C10" s="27">
        <v>6</v>
      </c>
      <c r="D10" s="43">
        <f t="shared" si="0"/>
        <v>660</v>
      </c>
      <c r="E10" s="28" t="s">
        <v>15</v>
      </c>
      <c r="F10" s="51">
        <f>+$J$12</f>
        <v>10971.008428423236</v>
      </c>
      <c r="G10" s="52">
        <f t="shared" si="1"/>
        <v>7240865.5627593361</v>
      </c>
      <c r="H10" s="2"/>
      <c r="I10" s="3" t="s">
        <v>56</v>
      </c>
      <c r="J10" s="20">
        <v>11276</v>
      </c>
      <c r="K10" s="8"/>
    </row>
    <row r="11" spans="1:20" ht="19.95" customHeight="1" x14ac:dyDescent="0.3">
      <c r="A11" s="26" t="s">
        <v>5</v>
      </c>
      <c r="B11" s="41">
        <v>97</v>
      </c>
      <c r="C11" s="27">
        <v>6</v>
      </c>
      <c r="D11" s="43">
        <f t="shared" si="0"/>
        <v>582</v>
      </c>
      <c r="E11" s="28" t="s">
        <v>15</v>
      </c>
      <c r="F11" s="51">
        <f>+$J$12</f>
        <v>10971.008428423236</v>
      </c>
      <c r="G11" s="52">
        <f>+D11*F11</f>
        <v>6385126.9053423237</v>
      </c>
      <c r="H11" s="2"/>
      <c r="I11" s="6" t="str">
        <f>+I6</f>
        <v>Margen de Descuento Ofrecido Proveedores AMP</v>
      </c>
      <c r="J11" s="21">
        <f>+T6</f>
        <v>699.94787499999995</v>
      </c>
      <c r="K11" s="9"/>
    </row>
    <row r="12" spans="1:20" ht="19.95" customHeight="1" x14ac:dyDescent="0.3">
      <c r="A12" s="26" t="s">
        <v>4</v>
      </c>
      <c r="B12" s="41">
        <v>36</v>
      </c>
      <c r="C12" s="27">
        <v>6</v>
      </c>
      <c r="D12" s="43">
        <f t="shared" si="0"/>
        <v>216</v>
      </c>
      <c r="E12" s="28" t="s">
        <v>14</v>
      </c>
      <c r="F12" s="51">
        <f>+$J$7</f>
        <v>15862.087266597511</v>
      </c>
      <c r="G12" s="52">
        <f t="shared" si="1"/>
        <v>3426210.8495850624</v>
      </c>
      <c r="H12" s="2"/>
      <c r="I12" s="4" t="s">
        <v>21</v>
      </c>
      <c r="J12" s="22">
        <f>(J10-J11)/(1-3.6%)</f>
        <v>10971.008428423236</v>
      </c>
      <c r="K12" s="10"/>
    </row>
    <row r="13" spans="1:20" ht="19.95" customHeight="1" x14ac:dyDescent="0.3">
      <c r="A13" s="26" t="s">
        <v>0</v>
      </c>
      <c r="B13" s="41">
        <v>50.5</v>
      </c>
      <c r="C13" s="27">
        <v>6</v>
      </c>
      <c r="D13" s="43">
        <f t="shared" si="0"/>
        <v>303</v>
      </c>
      <c r="E13" s="28" t="s">
        <v>14</v>
      </c>
      <c r="F13" s="51">
        <f>+$J$7</f>
        <v>15862.087266597511</v>
      </c>
      <c r="G13" s="52">
        <f t="shared" si="1"/>
        <v>4806212.4417790463</v>
      </c>
      <c r="H13" s="2"/>
      <c r="I13" s="2"/>
      <c r="J13" s="2"/>
      <c r="K13" s="2"/>
    </row>
    <row r="14" spans="1:20" ht="19.95" customHeight="1" x14ac:dyDescent="0.3">
      <c r="A14" s="26" t="s">
        <v>8</v>
      </c>
      <c r="B14" s="41">
        <v>97</v>
      </c>
      <c r="C14" s="27">
        <v>6</v>
      </c>
      <c r="D14" s="43">
        <f t="shared" si="0"/>
        <v>582</v>
      </c>
      <c r="E14" s="28" t="s">
        <v>15</v>
      </c>
      <c r="F14" s="51">
        <f>+$J$12</f>
        <v>10971.008428423236</v>
      </c>
      <c r="G14" s="52">
        <f t="shared" si="1"/>
        <v>6385126.9053423237</v>
      </c>
      <c r="H14" s="2"/>
      <c r="I14" s="13" t="s">
        <v>24</v>
      </c>
      <c r="J14" s="2"/>
      <c r="K14" s="2"/>
    </row>
    <row r="15" spans="1:20" ht="19.95" customHeight="1" x14ac:dyDescent="0.3">
      <c r="A15" s="26" t="s">
        <v>11</v>
      </c>
      <c r="B15" s="41">
        <v>96</v>
      </c>
      <c r="C15" s="27">
        <v>6</v>
      </c>
      <c r="D15" s="43">
        <f t="shared" si="0"/>
        <v>576</v>
      </c>
      <c r="E15" s="28" t="s">
        <v>15</v>
      </c>
      <c r="F15" s="51">
        <f>+$J$12</f>
        <v>10971.008428423236</v>
      </c>
      <c r="G15" s="52">
        <f t="shared" si="1"/>
        <v>6319300.8547717836</v>
      </c>
      <c r="H15" s="2"/>
      <c r="I15" s="2"/>
      <c r="J15" s="2"/>
      <c r="K15" s="2"/>
    </row>
    <row r="16" spans="1:20" ht="19.95" customHeight="1" x14ac:dyDescent="0.3">
      <c r="A16" s="26" t="s">
        <v>7</v>
      </c>
      <c r="B16" s="41">
        <v>36.299999999999997</v>
      </c>
      <c r="C16" s="27">
        <v>6</v>
      </c>
      <c r="D16" s="43">
        <f t="shared" si="0"/>
        <v>217.79999999999998</v>
      </c>
      <c r="E16" s="28" t="s">
        <v>14</v>
      </c>
      <c r="F16" s="51">
        <f>+$J$7</f>
        <v>15862.087266597511</v>
      </c>
      <c r="G16" s="52">
        <f t="shared" si="1"/>
        <v>3454762.6066649375</v>
      </c>
      <c r="H16" s="2"/>
      <c r="I16" s="2"/>
      <c r="J16" s="2"/>
      <c r="K16" s="2"/>
    </row>
    <row r="17" spans="1:11" ht="19.95" customHeight="1" thickBot="1" x14ac:dyDescent="0.35">
      <c r="A17" s="34" t="s">
        <v>3</v>
      </c>
      <c r="B17" s="42">
        <v>37</v>
      </c>
      <c r="C17" s="35">
        <v>6</v>
      </c>
      <c r="D17" s="44">
        <f t="shared" si="0"/>
        <v>222</v>
      </c>
      <c r="E17" s="36" t="s">
        <v>14</v>
      </c>
      <c r="F17" s="53">
        <f>+$J$7</f>
        <v>15862.087266597511</v>
      </c>
      <c r="G17" s="54">
        <f t="shared" si="1"/>
        <v>3521383.3731846474</v>
      </c>
      <c r="H17" s="2"/>
      <c r="I17" s="2"/>
      <c r="J17" s="2"/>
      <c r="K17" s="2"/>
    </row>
    <row r="18" spans="1:11" ht="30" customHeight="1" x14ac:dyDescent="0.3">
      <c r="A18" s="97" t="s">
        <v>17</v>
      </c>
      <c r="B18" s="99">
        <f>SUM(B3:B17)</f>
        <v>1052</v>
      </c>
      <c r="C18" s="5" t="s">
        <v>18</v>
      </c>
      <c r="D18" s="48">
        <f>SUM(D3:D17)</f>
        <v>6312</v>
      </c>
      <c r="E18" s="103">
        <f>SUM(G3:G17)</f>
        <v>78992034.245850638</v>
      </c>
      <c r="F18" s="103"/>
      <c r="G18" s="104"/>
      <c r="H18" s="2"/>
      <c r="K18" s="2"/>
    </row>
    <row r="19" spans="1:11" ht="30" customHeight="1" thickBot="1" x14ac:dyDescent="0.35">
      <c r="A19" s="98"/>
      <c r="B19" s="100"/>
      <c r="C19" s="19" t="s">
        <v>27</v>
      </c>
      <c r="D19" s="101">
        <v>79000000</v>
      </c>
      <c r="E19" s="101"/>
      <c r="F19" s="101"/>
      <c r="G19" s="102"/>
      <c r="H19" s="2"/>
      <c r="K19" s="2"/>
    </row>
    <row r="20" spans="1:11" ht="48" customHeight="1" thickBot="1" x14ac:dyDescent="0.35">
      <c r="A20" s="96" t="s">
        <v>26</v>
      </c>
      <c r="B20" s="96"/>
      <c r="C20" s="96"/>
      <c r="D20" s="96"/>
      <c r="E20" s="96"/>
      <c r="F20" s="96"/>
      <c r="G20" s="96"/>
      <c r="H20" s="2"/>
      <c r="K20" s="2"/>
    </row>
    <row r="21" spans="1:11" x14ac:dyDescent="0.3">
      <c r="A21" s="2"/>
      <c r="B21" s="2"/>
      <c r="C21" s="2"/>
      <c r="D21" s="2"/>
      <c r="E21" s="90" t="s">
        <v>60</v>
      </c>
      <c r="F21" s="91"/>
      <c r="G21" s="92"/>
      <c r="J21" s="2"/>
      <c r="K21" s="2"/>
    </row>
    <row r="22" spans="1:11" ht="15" thickBot="1" x14ac:dyDescent="0.35">
      <c r="E22" s="74" t="s">
        <v>61</v>
      </c>
      <c r="F22" s="75" t="s">
        <v>58</v>
      </c>
      <c r="G22" s="76" t="s">
        <v>59</v>
      </c>
      <c r="I22" s="25"/>
      <c r="J22" s="23"/>
    </row>
    <row r="23" spans="1:11" ht="22.2" customHeight="1" x14ac:dyDescent="0.3">
      <c r="E23" s="123" t="s">
        <v>62</v>
      </c>
      <c r="F23" s="67">
        <f>+D19*60%</f>
        <v>47400000</v>
      </c>
      <c r="G23" s="68">
        <f>+D19-F23</f>
        <v>31600000</v>
      </c>
      <c r="I23" s="45"/>
      <c r="J23" s="23"/>
    </row>
    <row r="24" spans="1:11" ht="29.4" thickBot="1" x14ac:dyDescent="0.35">
      <c r="D24" s="14"/>
      <c r="E24" s="124" t="s">
        <v>63</v>
      </c>
      <c r="F24" s="69">
        <f>SUMIF(E3:E17,E3,G3:G17)</f>
        <v>47394756.410788387</v>
      </c>
      <c r="G24" s="70">
        <f>SUMIF(E3:E17,E4,G3:G17)</f>
        <v>31597277.835062243</v>
      </c>
      <c r="I24" s="45"/>
      <c r="J24" s="23"/>
    </row>
    <row r="25" spans="1:11" ht="15" thickBot="1" x14ac:dyDescent="0.35">
      <c r="D25" s="15"/>
      <c r="E25" s="66" t="s">
        <v>64</v>
      </c>
      <c r="F25" s="71">
        <f>+F23-F24</f>
        <v>5243.5892116129398</v>
      </c>
      <c r="G25" s="72">
        <f>+G23-G24</f>
        <v>2722.1649377569556</v>
      </c>
      <c r="H25" s="23"/>
      <c r="I25" s="23"/>
      <c r="J25" s="23"/>
    </row>
    <row r="26" spans="1:11" ht="29.4" thickBot="1" x14ac:dyDescent="0.35">
      <c r="D26" s="16"/>
      <c r="E26" s="73" t="s">
        <v>65</v>
      </c>
      <c r="F26" s="79">
        <f>+F24+G24</f>
        <v>78992034.245850623</v>
      </c>
      <c r="G26" s="80"/>
    </row>
    <row r="27" spans="1:11" x14ac:dyDescent="0.3">
      <c r="G27" s="17"/>
    </row>
    <row r="28" spans="1:11" x14ac:dyDescent="0.3">
      <c r="F28" s="18"/>
      <c r="G28" s="18"/>
      <c r="I28" s="125"/>
    </row>
    <row r="29" spans="1:11" x14ac:dyDescent="0.3">
      <c r="D29" s="16"/>
      <c r="E29" s="14"/>
    </row>
    <row r="31" spans="1:11" x14ac:dyDescent="0.3">
      <c r="C31" s="23"/>
      <c r="D31" s="40"/>
      <c r="F31" s="23"/>
      <c r="G31" s="23"/>
      <c r="I31" s="39"/>
    </row>
    <row r="32" spans="1:11" x14ac:dyDescent="0.3">
      <c r="C32" s="23"/>
      <c r="D32" s="40"/>
      <c r="F32" s="23"/>
      <c r="G32" s="23"/>
      <c r="I32" s="39"/>
    </row>
    <row r="33" spans="3:7" x14ac:dyDescent="0.3">
      <c r="C33" s="23"/>
      <c r="D33" s="40"/>
      <c r="F33" s="23"/>
      <c r="G33" s="23"/>
    </row>
    <row r="34" spans="3:7" x14ac:dyDescent="0.3">
      <c r="C34" s="23"/>
      <c r="D34" s="40"/>
    </row>
    <row r="35" spans="3:7" x14ac:dyDescent="0.3">
      <c r="C35" s="23"/>
      <c r="D35" s="40"/>
    </row>
    <row r="36" spans="3:7" x14ac:dyDescent="0.3">
      <c r="C36" s="23"/>
      <c r="D36" s="40"/>
    </row>
    <row r="37" spans="3:7" x14ac:dyDescent="0.3">
      <c r="C37" s="23"/>
      <c r="D37" s="40"/>
    </row>
    <row r="38" spans="3:7" x14ac:dyDescent="0.3">
      <c r="D38" s="40"/>
    </row>
  </sheetData>
  <mergeCells count="13">
    <mergeCell ref="S1:T1"/>
    <mergeCell ref="E21:G21"/>
    <mergeCell ref="A1:G1"/>
    <mergeCell ref="A20:G20"/>
    <mergeCell ref="A18:A19"/>
    <mergeCell ref="B18:B19"/>
    <mergeCell ref="D19:G19"/>
    <mergeCell ref="E18:G18"/>
    <mergeCell ref="F26:G26"/>
    <mergeCell ref="I2:J2"/>
    <mergeCell ref="S2:T3"/>
    <mergeCell ref="S4:S5"/>
    <mergeCell ref="T4:T5"/>
  </mergeCells>
  <hyperlinks>
    <hyperlink ref="I14" r:id="rId1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scale="40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"/>
  <sheetViews>
    <sheetView workbookViewId="0">
      <selection activeCell="A5" sqref="A1:A1048576"/>
    </sheetView>
  </sheetViews>
  <sheetFormatPr baseColWidth="10" defaultColWidth="11.5546875" defaultRowHeight="13.8" x14ac:dyDescent="0.25"/>
  <cols>
    <col min="1" max="3" width="11.5546875" style="55"/>
    <col min="4" max="4" width="15.5546875" style="55" customWidth="1"/>
    <col min="5" max="5" width="14.6640625" style="55" customWidth="1"/>
    <col min="6" max="15" width="15.5546875" style="55" customWidth="1"/>
    <col min="16" max="16384" width="11.5546875" style="55"/>
  </cols>
  <sheetData>
    <row r="1" spans="1:17" ht="57" customHeight="1" x14ac:dyDescent="0.25">
      <c r="A1" s="117" t="s">
        <v>55</v>
      </c>
      <c r="B1" s="118"/>
      <c r="C1" s="118"/>
      <c r="D1" s="118"/>
      <c r="E1" s="118"/>
      <c r="F1" s="114" t="s">
        <v>33</v>
      </c>
      <c r="G1" s="114"/>
      <c r="H1" s="115" t="s">
        <v>34</v>
      </c>
      <c r="I1" s="115"/>
      <c r="J1" s="106" t="s">
        <v>35</v>
      </c>
      <c r="K1" s="106"/>
      <c r="L1" s="108" t="s">
        <v>36</v>
      </c>
      <c r="M1" s="108"/>
      <c r="N1" s="110" t="s">
        <v>37</v>
      </c>
      <c r="O1" s="110"/>
      <c r="P1" s="112" t="s">
        <v>38</v>
      </c>
      <c r="Q1" s="112"/>
    </row>
    <row r="2" spans="1:17" ht="14.4" customHeight="1" x14ac:dyDescent="0.25">
      <c r="A2" s="119"/>
      <c r="B2" s="120"/>
      <c r="C2" s="120"/>
      <c r="D2" s="120"/>
      <c r="E2" s="120"/>
      <c r="F2" s="56" t="s">
        <v>39</v>
      </c>
      <c r="G2" s="56" t="s">
        <v>40</v>
      </c>
      <c r="H2" s="116"/>
      <c r="I2" s="116"/>
      <c r="J2" s="107"/>
      <c r="K2" s="107"/>
      <c r="L2" s="109"/>
      <c r="M2" s="109"/>
      <c r="N2" s="111"/>
      <c r="O2" s="111"/>
      <c r="P2" s="113"/>
      <c r="Q2" s="113"/>
    </row>
    <row r="3" spans="1:17" ht="14.4" customHeight="1" x14ac:dyDescent="0.25">
      <c r="A3" s="121" t="s">
        <v>41</v>
      </c>
      <c r="B3" s="122" t="s">
        <v>42</v>
      </c>
      <c r="C3" s="122" t="s">
        <v>43</v>
      </c>
      <c r="D3" s="122" t="s">
        <v>44</v>
      </c>
      <c r="E3" s="122" t="s">
        <v>45</v>
      </c>
      <c r="F3" s="122" t="s">
        <v>46</v>
      </c>
      <c r="G3" s="122" t="s">
        <v>47</v>
      </c>
      <c r="H3" s="105" t="s">
        <v>48</v>
      </c>
      <c r="I3" s="105" t="s">
        <v>49</v>
      </c>
      <c r="J3" s="105" t="s">
        <v>48</v>
      </c>
      <c r="K3" s="105" t="s">
        <v>49</v>
      </c>
      <c r="L3" s="105" t="s">
        <v>48</v>
      </c>
      <c r="M3" s="105" t="s">
        <v>49</v>
      </c>
      <c r="N3" s="105" t="s">
        <v>48</v>
      </c>
      <c r="O3" s="105" t="s">
        <v>49</v>
      </c>
      <c r="P3" s="105" t="s">
        <v>48</v>
      </c>
      <c r="Q3" s="105" t="s">
        <v>49</v>
      </c>
    </row>
    <row r="4" spans="1:17" ht="14.4" customHeight="1" x14ac:dyDescent="0.25">
      <c r="A4" s="121"/>
      <c r="B4" s="122"/>
      <c r="C4" s="122"/>
      <c r="D4" s="122"/>
      <c r="E4" s="122"/>
      <c r="F4" s="122"/>
      <c r="G4" s="122"/>
      <c r="H4" s="105"/>
      <c r="I4" s="105"/>
      <c r="J4" s="105"/>
      <c r="K4" s="105"/>
      <c r="L4" s="105"/>
      <c r="M4" s="105"/>
      <c r="N4" s="105"/>
      <c r="O4" s="105"/>
      <c r="P4" s="105"/>
      <c r="Q4" s="105"/>
    </row>
    <row r="5" spans="1:17" ht="15" customHeight="1" thickBot="1" x14ac:dyDescent="0.3">
      <c r="A5" s="57" t="s">
        <v>50</v>
      </c>
      <c r="B5" s="58" t="s">
        <v>51</v>
      </c>
      <c r="C5" s="58" t="s">
        <v>52</v>
      </c>
      <c r="D5" s="58" t="s">
        <v>53</v>
      </c>
      <c r="E5" s="58" t="s">
        <v>54</v>
      </c>
      <c r="F5" s="59">
        <v>556.97</v>
      </c>
      <c r="G5" s="60">
        <v>1099.05</v>
      </c>
      <c r="H5" s="61">
        <v>0.42184010458810883</v>
      </c>
      <c r="I5" s="60">
        <v>698.57565</v>
      </c>
      <c r="J5" s="61">
        <v>0</v>
      </c>
      <c r="K5" s="59">
        <v>0</v>
      </c>
      <c r="L5" s="61">
        <v>0.13609720897090616</v>
      </c>
      <c r="M5" s="60">
        <v>225.37970000000001</v>
      </c>
      <c r="N5" s="61">
        <v>0.42266873286554507</v>
      </c>
      <c r="O5" s="60">
        <v>699.94787499999995</v>
      </c>
      <c r="P5" s="61">
        <v>2.6636695208995063E-2</v>
      </c>
      <c r="Q5" s="60">
        <v>44.110900000000001</v>
      </c>
    </row>
    <row r="6" spans="1:17" x14ac:dyDescent="0.25">
      <c r="G6" s="65"/>
    </row>
  </sheetData>
  <mergeCells count="24">
    <mergeCell ref="F1:G1"/>
    <mergeCell ref="H1:I2"/>
    <mergeCell ref="A1:E2"/>
    <mergeCell ref="H3:H4"/>
    <mergeCell ref="I3:I4"/>
    <mergeCell ref="A3:A4"/>
    <mergeCell ref="B3:B4"/>
    <mergeCell ref="C3:C4"/>
    <mergeCell ref="D3:D4"/>
    <mergeCell ref="E3:E4"/>
    <mergeCell ref="F3:F4"/>
    <mergeCell ref="G3:G4"/>
    <mergeCell ref="P3:P4"/>
    <mergeCell ref="Q3:Q4"/>
    <mergeCell ref="J1:K2"/>
    <mergeCell ref="L1:M2"/>
    <mergeCell ref="N1:O2"/>
    <mergeCell ref="P1:Q2"/>
    <mergeCell ref="N3:N4"/>
    <mergeCell ref="O3:O4"/>
    <mergeCell ref="L3:L4"/>
    <mergeCell ref="M3:M4"/>
    <mergeCell ref="K3:K4"/>
    <mergeCell ref="J3:J4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>
          <x14:formula1>
            <xm:f>[1]Hoja1!#REF!</xm:f>
          </x14:formula1>
          <xm:sqref>D5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Análisis</vt:lpstr>
      <vt:lpstr>Información Proveedor AMP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Yenifer Prada Peña</dc:creator>
  <cp:lastModifiedBy>PABLO ANDRES PACHECO RODRIGUEZ</cp:lastModifiedBy>
  <cp:lastPrinted>2025-07-02T17:29:57Z</cp:lastPrinted>
  <dcterms:created xsi:type="dcterms:W3CDTF">2022-04-19T13:11:49Z</dcterms:created>
  <dcterms:modified xsi:type="dcterms:W3CDTF">2026-02-09T20:02:54Z</dcterms:modified>
</cp:coreProperties>
</file>